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rjaan Ikhwan\Kerjaan Penerimaan\Penerimaan Tahun 2019\09. September 2019\"/>
    </mc:Choice>
  </mc:AlternateContent>
  <xr:revisionPtr revIDLastSave="0" documentId="13_ncr:1_{7162D4C4-D1C7-4AFD-9908-318AE595AACB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Sheet1!$A$1:$T$32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H16" i="1"/>
  <c r="H19" i="1"/>
  <c r="H20" i="1"/>
  <c r="G21" i="1"/>
  <c r="D21" i="1"/>
  <c r="E16" i="1"/>
  <c r="E17" i="1"/>
  <c r="E18" i="1"/>
  <c r="E19" i="1"/>
  <c r="E20" i="1"/>
  <c r="T21" i="1" l="1"/>
  <c r="T16" i="1"/>
  <c r="T17" i="1"/>
  <c r="T18" i="1"/>
  <c r="T19" i="1"/>
  <c r="T20" i="1"/>
  <c r="T15" i="1"/>
  <c r="S21" i="1"/>
  <c r="R21" i="1"/>
  <c r="Q21" i="1"/>
  <c r="P21" i="1"/>
  <c r="O21" i="1"/>
  <c r="R20" i="1"/>
  <c r="Q20" i="1"/>
  <c r="O20" i="1"/>
  <c r="R19" i="1"/>
  <c r="Q19" i="1"/>
  <c r="O19" i="1"/>
  <c r="R18" i="1"/>
  <c r="Q18" i="1"/>
  <c r="O18" i="1"/>
  <c r="Q17" i="1"/>
  <c r="O17" i="1"/>
  <c r="R16" i="1"/>
  <c r="Q16" i="1"/>
  <c r="O16" i="1"/>
  <c r="R15" i="1"/>
  <c r="Q15" i="1"/>
  <c r="O15" i="1"/>
  <c r="K16" i="1"/>
  <c r="K15" i="1"/>
  <c r="K21" i="1"/>
  <c r="H15" i="1"/>
  <c r="H21" i="1"/>
  <c r="E21" i="1"/>
  <c r="E15" i="1"/>
  <c r="C18" i="2"/>
  <c r="C21" i="2"/>
  <c r="C20" i="2"/>
  <c r="C19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2" i="2"/>
  <c r="M16" i="1" l="1"/>
  <c r="N16" i="1" s="1"/>
  <c r="M17" i="1"/>
  <c r="N17" i="1" s="1"/>
  <c r="M18" i="1"/>
  <c r="N18" i="1" s="1"/>
  <c r="M19" i="1"/>
  <c r="N19" i="1" s="1"/>
  <c r="M20" i="1"/>
  <c r="N20" i="1" s="1"/>
  <c r="M15" i="1"/>
  <c r="N15" i="1" s="1"/>
  <c r="M21" i="1" l="1"/>
  <c r="N21" i="1" s="1"/>
  <c r="D12" i="4"/>
  <c r="C12" i="4"/>
  <c r="M26" i="3"/>
  <c r="L26" i="3"/>
  <c r="E8" i="3"/>
  <c r="H8" i="3"/>
  <c r="K8" i="3"/>
  <c r="E9" i="3"/>
  <c r="H9" i="3"/>
  <c r="K9" i="3"/>
  <c r="E10" i="3"/>
  <c r="E11" i="3"/>
  <c r="E12" i="3"/>
  <c r="H12" i="3"/>
  <c r="E13" i="3"/>
  <c r="H13" i="3"/>
  <c r="C14" i="3"/>
  <c r="D14" i="3"/>
  <c r="E14" i="3" s="1"/>
  <c r="F14" i="3"/>
  <c r="G14" i="3"/>
  <c r="I14" i="3"/>
  <c r="J14" i="3"/>
  <c r="K14" i="3" s="1"/>
  <c r="M13" i="3"/>
  <c r="L13" i="3"/>
  <c r="M12" i="3"/>
  <c r="L12" i="3"/>
  <c r="M11" i="3"/>
  <c r="N11" i="3" s="1"/>
  <c r="L11" i="3"/>
  <c r="M10" i="3"/>
  <c r="L10" i="3"/>
  <c r="M9" i="3"/>
  <c r="L9" i="3"/>
  <c r="M8" i="3"/>
  <c r="L8" i="3"/>
  <c r="N9" i="3" l="1"/>
  <c r="H14" i="3"/>
  <c r="N13" i="3"/>
  <c r="L14" i="3"/>
  <c r="N10" i="3"/>
  <c r="M14" i="3"/>
  <c r="N14" i="3" s="1"/>
  <c r="N12" i="3"/>
  <c r="N8" i="3"/>
  <c r="L20" i="1" l="1"/>
  <c r="L16" i="1" l="1"/>
  <c r="L17" i="1"/>
  <c r="L18" i="1"/>
  <c r="L19" i="1"/>
  <c r="L15" i="1"/>
  <c r="I21" i="1"/>
  <c r="F21" i="1"/>
  <c r="C21" i="1"/>
  <c r="L21" i="1" l="1"/>
</calcChain>
</file>

<file path=xl/sharedStrings.xml><?xml version="1.0" encoding="utf-8"?>
<sst xmlns="http://schemas.openxmlformats.org/spreadsheetml/2006/main" count="127" uniqueCount="50">
  <si>
    <t>Lampiran I</t>
  </si>
  <si>
    <t xml:space="preserve">Nota Dinas </t>
  </si>
  <si>
    <t>Nomor     :  ND-           /WBC.16/BD.02/2019</t>
  </si>
  <si>
    <t>MONITORING PENERIMAAN</t>
  </si>
  <si>
    <t>KANTOR WILAYAH DJBC KALIMANTAN BAGIAN TIMUR</t>
  </si>
  <si>
    <t>TAHUN ANGGARAN 2019</t>
  </si>
  <si>
    <t>(Dalam Ribu Rupiah)</t>
  </si>
  <si>
    <t>No.</t>
  </si>
  <si>
    <t>KPPBC</t>
  </si>
  <si>
    <t>Bea Masuk</t>
  </si>
  <si>
    <t>Bea Keluar</t>
  </si>
  <si>
    <t xml:space="preserve">C u k a i </t>
  </si>
  <si>
    <t>Total (BM+BK+Cukai)</t>
  </si>
  <si>
    <t>P a j a k</t>
  </si>
  <si>
    <t>Target</t>
  </si>
  <si>
    <t>Realisasi</t>
  </si>
  <si>
    <t>Pajak Dalam Rangka Impor</t>
  </si>
  <si>
    <t>Total Pajak</t>
  </si>
  <si>
    <t>Penerimaan</t>
  </si>
  <si>
    <t>%</t>
  </si>
  <si>
    <t>PPN</t>
  </si>
  <si>
    <t>PPnBM</t>
  </si>
  <si>
    <t>Balikpapan</t>
  </si>
  <si>
    <t>Samarinda</t>
  </si>
  <si>
    <t>Bontang</t>
  </si>
  <si>
    <t>Sangatta</t>
  </si>
  <si>
    <t>Tarakan</t>
  </si>
  <si>
    <t>Nunukan</t>
  </si>
  <si>
    <t>Jumlah</t>
  </si>
  <si>
    <t>PPH</t>
  </si>
  <si>
    <t>PPh Psl 22 Ekspor</t>
  </si>
  <si>
    <t>PPN HT / DN</t>
  </si>
  <si>
    <t>BEA MASUK, BEA KELUAR, BEA MASUK DITANGGUNG PEMERINTAH, CUKAI DAN PAJAK DALAM RANGKA IMPOR/EKSPOR</t>
  </si>
  <si>
    <t>Kepala Bidang Kepabeanan dan Cukai</t>
  </si>
  <si>
    <t>Target (BM+BK+Cukai)</t>
  </si>
  <si>
    <t>Realisasi (BM+BK+Cukai)</t>
  </si>
  <si>
    <t>Juli</t>
  </si>
  <si>
    <t>PPh psl 22 Ekspor</t>
  </si>
  <si>
    <t>PPH impor</t>
  </si>
  <si>
    <t>PPN impor</t>
  </si>
  <si>
    <t>BPN</t>
  </si>
  <si>
    <t>SMD</t>
  </si>
  <si>
    <t>PPN HT DN</t>
  </si>
  <si>
    <t>BTG</t>
  </si>
  <si>
    <t>SGT</t>
  </si>
  <si>
    <t>TRK</t>
  </si>
  <si>
    <t>NNX</t>
  </si>
  <si>
    <t>Widi Kurnianto</t>
  </si>
  <si>
    <t>Bulan : 1 Januari s.d. 30 September 2019</t>
  </si>
  <si>
    <t xml:space="preserve">          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</si>
</sst>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 * #,##0_ ;_ * \-#,##0_ ;_ * &quot;-&quot;_ ;_ @_ "/>
    <numFmt numFmtId="166" formatCode="_ * #,##0.00_ ;_ * \-#,##0.00_ ;_ * &quot;-&quot;??_ ;_ @_ "/>
    <numFmt numFmtId="167" formatCode="\ \ @"/>
    <numFmt numFmtId="168" formatCode="_(* #,##0_);_(* \(#,##0\);_(* \-_);_(@_)"/>
    <numFmt numFmtId="169" formatCode="_-* #,##0.00_-;\-* #,##0.00_-;_-* &quot;-&quot;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7" fillId="0" borderId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8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1" applyFont="1">
      <alignment vertical="top"/>
    </xf>
    <xf numFmtId="0" fontId="6" fillId="0" borderId="3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0" xfId="0" applyFont="1"/>
    <xf numFmtId="167" fontId="5" fillId="0" borderId="11" xfId="1" applyNumberFormat="1" applyFont="1" applyBorder="1" applyAlignment="1">
      <alignment vertical="center"/>
    </xf>
    <xf numFmtId="167" fontId="5" fillId="0" borderId="11" xfId="1" quotePrefix="1" applyNumberFormat="1" applyFont="1" applyBorder="1" applyAlignment="1">
      <alignment vertical="center"/>
    </xf>
    <xf numFmtId="167" fontId="5" fillId="0" borderId="14" xfId="1" applyNumberFormat="1" applyFont="1" applyBorder="1" applyAlignment="1">
      <alignment vertical="center"/>
    </xf>
    <xf numFmtId="43" fontId="9" fillId="0" borderId="9" xfId="0" applyNumberFormat="1" applyFont="1" applyBorder="1"/>
    <xf numFmtId="43" fontId="9" fillId="0" borderId="3" xfId="0" applyNumberFormat="1" applyFont="1" applyBorder="1"/>
    <xf numFmtId="43" fontId="5" fillId="2" borderId="5" xfId="6" applyNumberFormat="1" applyFont="1" applyFill="1" applyBorder="1" applyAlignment="1">
      <alignment vertical="center" wrapText="1"/>
    </xf>
    <xf numFmtId="169" fontId="5" fillId="2" borderId="5" xfId="31" applyNumberFormat="1" applyFont="1" applyFill="1" applyBorder="1" applyAlignment="1" applyProtection="1">
      <alignment vertical="center"/>
      <protection locked="0"/>
    </xf>
    <xf numFmtId="43" fontId="9" fillId="0" borderId="7" xfId="0" applyNumberFormat="1" applyFont="1" applyBorder="1"/>
    <xf numFmtId="43" fontId="9" fillId="2" borderId="3" xfId="0" applyNumberFormat="1" applyFont="1" applyFill="1" applyBorder="1"/>
    <xf numFmtId="39" fontId="9" fillId="0" borderId="3" xfId="0" applyNumberFormat="1" applyFont="1" applyBorder="1"/>
    <xf numFmtId="39" fontId="9" fillId="0" borderId="10" xfId="46" applyNumberFormat="1" applyFont="1" applyBorder="1"/>
    <xf numFmtId="43" fontId="9" fillId="0" borderId="6" xfId="0" applyNumberFormat="1" applyFont="1" applyBorder="1"/>
    <xf numFmtId="43" fontId="9" fillId="0" borderId="5" xfId="0" applyNumberFormat="1" applyFont="1" applyBorder="1"/>
    <xf numFmtId="41" fontId="9" fillId="0" borderId="5" xfId="46" applyNumberFormat="1" applyFont="1" applyBorder="1"/>
    <xf numFmtId="43" fontId="9" fillId="0" borderId="8" xfId="0" applyNumberFormat="1" applyFont="1" applyBorder="1"/>
    <xf numFmtId="43" fontId="9" fillId="0" borderId="4" xfId="0" applyNumberFormat="1" applyFont="1" applyBorder="1"/>
    <xf numFmtId="41" fontId="9" fillId="0" borderId="10" xfId="46" applyNumberFormat="1" applyFont="1" applyBorder="1"/>
    <xf numFmtId="41" fontId="8" fillId="0" borderId="15" xfId="46" applyFont="1" applyBorder="1"/>
    <xf numFmtId="41" fontId="8" fillId="0" borderId="12" xfId="46" applyFont="1" applyBorder="1"/>
    <xf numFmtId="43" fontId="9" fillId="2" borderId="4" xfId="0" applyNumberFormat="1" applyFont="1" applyFill="1" applyBorder="1"/>
    <xf numFmtId="43" fontId="9" fillId="2" borderId="5" xfId="0" applyNumberFormat="1" applyFont="1" applyFill="1" applyBorder="1"/>
    <xf numFmtId="43" fontId="9" fillId="2" borderId="8" xfId="0" applyNumberFormat="1" applyFont="1" applyFill="1" applyBorder="1"/>
    <xf numFmtId="43" fontId="9" fillId="2" borderId="6" xfId="0" applyNumberFormat="1" applyFont="1" applyFill="1" applyBorder="1"/>
    <xf numFmtId="43" fontId="9" fillId="2" borderId="10" xfId="0" applyNumberFormat="1" applyFont="1" applyFill="1" applyBorder="1"/>
    <xf numFmtId="39" fontId="9" fillId="0" borderId="7" xfId="0" applyNumberFormat="1" applyFont="1" applyBorder="1"/>
    <xf numFmtId="39" fontId="9" fillId="0" borderId="6" xfId="0" applyNumberFormat="1" applyFont="1" applyBorder="1"/>
    <xf numFmtId="39" fontId="9" fillId="0" borderId="5" xfId="0" applyNumberFormat="1" applyFont="1" applyBorder="1"/>
    <xf numFmtId="169" fontId="5" fillId="2" borderId="11" xfId="31" applyNumberFormat="1" applyFont="1" applyFill="1" applyBorder="1" applyAlignment="1" applyProtection="1">
      <alignment vertical="center" wrapText="1"/>
      <protection locked="0"/>
    </xf>
    <xf numFmtId="169" fontId="5" fillId="2" borderId="14" xfId="31" applyNumberFormat="1" applyFont="1" applyFill="1" applyBorder="1" applyAlignment="1" applyProtection="1">
      <alignment vertical="center" wrapText="1"/>
      <protection locked="0"/>
    </xf>
    <xf numFmtId="39" fontId="9" fillId="0" borderId="7" xfId="46" applyNumberFormat="1" applyFont="1" applyBorder="1"/>
    <xf numFmtId="43" fontId="9" fillId="0" borderId="16" xfId="0" applyNumberFormat="1" applyFont="1" applyBorder="1"/>
    <xf numFmtId="41" fontId="9" fillId="0" borderId="6" xfId="46" applyFont="1" applyBorder="1"/>
    <xf numFmtId="41" fontId="9" fillId="0" borderId="10" xfId="46" applyFont="1" applyBorder="1"/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10" xfId="0" applyNumberFormat="1" applyFont="1" applyBorder="1"/>
    <xf numFmtId="4" fontId="9" fillId="0" borderId="6" xfId="0" applyNumberFormat="1" applyFont="1" applyBorder="1"/>
    <xf numFmtId="4" fontId="9" fillId="0" borderId="10" xfId="46" applyNumberFormat="1" applyFont="1" applyBorder="1"/>
    <xf numFmtId="0" fontId="6" fillId="0" borderId="0" xfId="1" applyFont="1" applyFill="1" applyAlignment="1"/>
    <xf numFmtId="0" fontId="6" fillId="0" borderId="0" xfId="1" applyFont="1" applyAlignment="1"/>
    <xf numFmtId="0" fontId="11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2" fillId="0" borderId="0" xfId="0" applyFont="1"/>
    <xf numFmtId="4" fontId="9" fillId="0" borderId="10" xfId="54" applyNumberFormat="1" applyFont="1" applyBorder="1"/>
    <xf numFmtId="4" fontId="9" fillId="0" borderId="6" xfId="54" applyNumberFormat="1" applyFont="1" applyBorder="1"/>
    <xf numFmtId="4" fontId="9" fillId="0" borderId="5" xfId="46" applyNumberFormat="1" applyFont="1" applyBorder="1"/>
    <xf numFmtId="4" fontId="9" fillId="0" borderId="6" xfId="46" applyNumberFormat="1" applyFont="1" applyBorder="1"/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9" fillId="0" borderId="0" xfId="54" applyNumberFormat="1" applyFont="1" applyBorder="1"/>
    <xf numFmtId="4" fontId="9" fillId="0" borderId="0" xfId="46" applyNumberFormat="1" applyFont="1" applyBorder="1"/>
    <xf numFmtId="41" fontId="8" fillId="0" borderId="0" xfId="46" applyFont="1" applyBorder="1"/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9" fillId="0" borderId="3" xfId="0" applyNumberFormat="1" applyFont="1" applyBorder="1"/>
    <xf numFmtId="4" fontId="9" fillId="0" borderId="9" xfId="0" applyNumberFormat="1" applyFont="1" applyBorder="1"/>
    <xf numFmtId="167" fontId="5" fillId="0" borderId="17" xfId="1" applyNumberFormat="1" applyFont="1" applyBorder="1" applyAlignment="1">
      <alignment vertical="center"/>
    </xf>
    <xf numFmtId="167" fontId="5" fillId="0" borderId="3" xfId="1" applyNumberFormat="1" applyFont="1" applyBorder="1" applyAlignment="1">
      <alignment vertical="center"/>
    </xf>
    <xf numFmtId="167" fontId="5" fillId="0" borderId="18" xfId="1" applyNumberFormat="1" applyFont="1" applyBorder="1" applyAlignment="1">
      <alignment vertical="center"/>
    </xf>
    <xf numFmtId="167" fontId="5" fillId="0" borderId="7" xfId="1" quotePrefix="1" applyNumberFormat="1" applyFont="1" applyBorder="1" applyAlignment="1">
      <alignment vertical="center"/>
    </xf>
    <xf numFmtId="167" fontId="5" fillId="0" borderId="7" xfId="1" applyNumberFormat="1" applyFont="1" applyBorder="1" applyAlignment="1">
      <alignment vertical="center"/>
    </xf>
    <xf numFmtId="0" fontId="0" fillId="0" borderId="19" xfId="0" applyBorder="1"/>
    <xf numFmtId="0" fontId="16" fillId="3" borderId="3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43" fontId="0" fillId="0" borderId="26" xfId="0" applyNumberFormat="1" applyBorder="1"/>
    <xf numFmtId="0" fontId="5" fillId="0" borderId="2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43" fontId="16" fillId="4" borderId="33" xfId="0" applyNumberFormat="1" applyFont="1" applyFill="1" applyBorder="1" applyAlignment="1">
      <alignment vertical="center"/>
    </xf>
    <xf numFmtId="3" fontId="0" fillId="2" borderId="3" xfId="0" applyNumberFormat="1" applyFill="1" applyBorder="1"/>
    <xf numFmtId="3" fontId="0" fillId="0" borderId="3" xfId="0" applyNumberFormat="1" applyBorder="1"/>
    <xf numFmtId="3" fontId="16" fillId="4" borderId="32" xfId="0" applyNumberFormat="1" applyFont="1" applyFill="1" applyBorder="1" applyAlignment="1">
      <alignment vertical="center"/>
    </xf>
    <xf numFmtId="41" fontId="0" fillId="0" borderId="0" xfId="0" applyNumberFormat="1" applyBorder="1"/>
    <xf numFmtId="41" fontId="0" fillId="0" borderId="0" xfId="53" applyNumberFormat="1" applyFont="1" applyBorder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4" fontId="13" fillId="0" borderId="0" xfId="0" applyNumberFormat="1" applyFont="1" applyBorder="1"/>
    <xf numFmtId="0" fontId="0" fillId="0" borderId="0" xfId="0" applyAlignment="1">
      <alignment horizontal="center" vertical="center"/>
    </xf>
    <xf numFmtId="4" fontId="0" fillId="0" borderId="0" xfId="0" applyNumberFormat="1"/>
    <xf numFmtId="41" fontId="0" fillId="0" borderId="0" xfId="54" applyFont="1"/>
    <xf numFmtId="0" fontId="9" fillId="0" borderId="0" xfId="0" applyFont="1" applyAlignment="1">
      <alignment horizontal="right"/>
    </xf>
    <xf numFmtId="4" fontId="9" fillId="0" borderId="0" xfId="0" applyNumberFormat="1" applyFont="1" applyBorder="1"/>
    <xf numFmtId="43" fontId="5" fillId="4" borderId="5" xfId="6" applyNumberFormat="1" applyFont="1" applyFill="1" applyBorder="1" applyAlignment="1">
      <alignment vertical="center" wrapText="1"/>
    </xf>
    <xf numFmtId="43" fontId="9" fillId="4" borderId="3" xfId="0" applyNumberFormat="1" applyFont="1" applyFill="1" applyBorder="1"/>
    <xf numFmtId="169" fontId="5" fillId="4" borderId="5" xfId="31" applyNumberFormat="1" applyFont="1" applyFill="1" applyBorder="1" applyAlignment="1" applyProtection="1">
      <alignment vertical="center"/>
      <protection locked="0"/>
    </xf>
    <xf numFmtId="169" fontId="5" fillId="4" borderId="11" xfId="31" applyNumberFormat="1" applyFont="1" applyFill="1" applyBorder="1" applyAlignment="1" applyProtection="1">
      <alignment vertical="center" wrapText="1"/>
      <protection locked="0"/>
    </xf>
    <xf numFmtId="169" fontId="5" fillId="4" borderId="14" xfId="31" applyNumberFormat="1" applyFont="1" applyFill="1" applyBorder="1" applyAlignment="1" applyProtection="1">
      <alignment vertical="center" wrapText="1"/>
      <protection locked="0"/>
    </xf>
    <xf numFmtId="43" fontId="9" fillId="4" borderId="4" xfId="0" applyNumberFormat="1" applyFont="1" applyFill="1" applyBorder="1"/>
    <xf numFmtId="43" fontId="9" fillId="4" borderId="5" xfId="0" applyNumberFormat="1" applyFont="1" applyFill="1" applyBorder="1"/>
    <xf numFmtId="43" fontId="9" fillId="4" borderId="8" xfId="0" applyNumberFormat="1" applyFont="1" applyFill="1" applyBorder="1"/>
    <xf numFmtId="43" fontId="9" fillId="4" borderId="10" xfId="0" applyNumberFormat="1" applyFont="1" applyFill="1" applyBorder="1"/>
    <xf numFmtId="43" fontId="9" fillId="4" borderId="6" xfId="0" applyNumberFormat="1" applyFont="1" applyFill="1" applyBorder="1"/>
    <xf numFmtId="0" fontId="5" fillId="0" borderId="0" xfId="1" applyFont="1" applyAlignment="1">
      <alignment horizontal="left" vertical="top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1" fontId="0" fillId="5" borderId="0" xfId="0" applyNumberFormat="1" applyFill="1" applyBorder="1" applyAlignment="1">
      <alignment horizontal="center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 wrapText="1"/>
    </xf>
    <xf numFmtId="0" fontId="15" fillId="3" borderId="24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</cellXfs>
  <cellStyles count="55">
    <cellStyle name="Comma [0]" xfId="54" builtinId="6"/>
    <cellStyle name="Comma [0] 10" xfId="4" xr:uid="{00000000-0005-0000-0000-000001000000}"/>
    <cellStyle name="Comma [0] 11" xfId="5" xr:uid="{00000000-0005-0000-0000-000002000000}"/>
    <cellStyle name="Comma [0] 2" xfId="3" xr:uid="{00000000-0005-0000-0000-000003000000}"/>
    <cellStyle name="Comma [0] 2 2" xfId="6" xr:uid="{00000000-0005-0000-0000-000004000000}"/>
    <cellStyle name="Comma [0] 2 2 2" xfId="42" xr:uid="{00000000-0005-0000-0000-000005000000}"/>
    <cellStyle name="Comma [0] 3" xfId="46" xr:uid="{00000000-0005-0000-0000-000006000000}"/>
    <cellStyle name="Comma [0] 4 2" xfId="7" xr:uid="{00000000-0005-0000-0000-000007000000}"/>
    <cellStyle name="Comma [0] 5 2" xfId="8" xr:uid="{00000000-0005-0000-0000-000008000000}"/>
    <cellStyle name="Comma [0] 6" xfId="9" xr:uid="{00000000-0005-0000-0000-000009000000}"/>
    <cellStyle name="Comma [0] 6 2" xfId="10" xr:uid="{00000000-0005-0000-0000-00000A000000}"/>
    <cellStyle name="Comma [0] 8" xfId="11" xr:uid="{00000000-0005-0000-0000-00000B000000}"/>
    <cellStyle name="Comma [0] 8 2" xfId="12" xr:uid="{00000000-0005-0000-0000-00000C000000}"/>
    <cellStyle name="Comma [0] 9" xfId="13" xr:uid="{00000000-0005-0000-0000-00000D000000}"/>
    <cellStyle name="Comma [0] 9 2" xfId="14" xr:uid="{00000000-0005-0000-0000-00000E000000}"/>
    <cellStyle name="Comma 10" xfId="15" xr:uid="{00000000-0005-0000-0000-00000F000000}"/>
    <cellStyle name="Comma 11" xfId="16" xr:uid="{00000000-0005-0000-0000-000010000000}"/>
    <cellStyle name="Comma 12" xfId="17" xr:uid="{00000000-0005-0000-0000-000011000000}"/>
    <cellStyle name="Comma 13" xfId="18" xr:uid="{00000000-0005-0000-0000-000012000000}"/>
    <cellStyle name="Comma 14" xfId="19" xr:uid="{00000000-0005-0000-0000-000013000000}"/>
    <cellStyle name="Comma 15" xfId="20" xr:uid="{00000000-0005-0000-0000-000014000000}"/>
    <cellStyle name="Comma 16" xfId="47" xr:uid="{00000000-0005-0000-0000-000015000000}"/>
    <cellStyle name="Comma 17" xfId="49" xr:uid="{00000000-0005-0000-0000-000016000000}"/>
    <cellStyle name="Comma 18" xfId="45" xr:uid="{00000000-0005-0000-0000-000017000000}"/>
    <cellStyle name="Comma 19" xfId="51" xr:uid="{00000000-0005-0000-0000-000018000000}"/>
    <cellStyle name="Comma 2" xfId="2" xr:uid="{00000000-0005-0000-0000-000019000000}"/>
    <cellStyle name="Comma 2 2" xfId="21" xr:uid="{00000000-0005-0000-0000-00001A000000}"/>
    <cellStyle name="Comma 20" xfId="50" xr:uid="{00000000-0005-0000-0000-00001B000000}"/>
    <cellStyle name="Comma 21" xfId="52" xr:uid="{00000000-0005-0000-0000-00001C000000}"/>
    <cellStyle name="Comma 3" xfId="38" xr:uid="{00000000-0005-0000-0000-00001D000000}"/>
    <cellStyle name="Comma 3 2" xfId="22" xr:uid="{00000000-0005-0000-0000-00001E000000}"/>
    <cellStyle name="Comma 4" xfId="23" xr:uid="{00000000-0005-0000-0000-00001F000000}"/>
    <cellStyle name="Comma 4 2" xfId="24" xr:uid="{00000000-0005-0000-0000-000020000000}"/>
    <cellStyle name="Comma 5" xfId="25" xr:uid="{00000000-0005-0000-0000-000021000000}"/>
    <cellStyle name="Comma 5 2" xfId="26" xr:uid="{00000000-0005-0000-0000-000022000000}"/>
    <cellStyle name="Comma 6" xfId="27" xr:uid="{00000000-0005-0000-0000-000023000000}"/>
    <cellStyle name="Comma 7" xfId="28" xr:uid="{00000000-0005-0000-0000-000024000000}"/>
    <cellStyle name="Comma 8" xfId="29" xr:uid="{00000000-0005-0000-0000-000025000000}"/>
    <cellStyle name="Comma 9" xfId="30" xr:uid="{00000000-0005-0000-0000-000026000000}"/>
    <cellStyle name="Currency [0]" xfId="53" builtinId="7"/>
    <cellStyle name="Normal" xfId="0" builtinId="0"/>
    <cellStyle name="Normal 2" xfId="1" xr:uid="{00000000-0005-0000-0000-000029000000}"/>
    <cellStyle name="Normal 2 2" xfId="31" xr:uid="{00000000-0005-0000-0000-00002A000000}"/>
    <cellStyle name="Normal 2 3" xfId="43" xr:uid="{00000000-0005-0000-0000-00002B000000}"/>
    <cellStyle name="Normal 24" xfId="40" xr:uid="{00000000-0005-0000-0000-00002C000000}"/>
    <cellStyle name="Normal 3 2" xfId="32" xr:uid="{00000000-0005-0000-0000-00002D000000}"/>
    <cellStyle name="Normal 4 2" xfId="33" xr:uid="{00000000-0005-0000-0000-00002E000000}"/>
    <cellStyle name="Normal 5" xfId="34" xr:uid="{00000000-0005-0000-0000-00002F000000}"/>
    <cellStyle name="Normal 6" xfId="35" xr:uid="{00000000-0005-0000-0000-000030000000}"/>
    <cellStyle name="Normal 7" xfId="36" xr:uid="{00000000-0005-0000-0000-000031000000}"/>
    <cellStyle name="Percent 2" xfId="37" xr:uid="{00000000-0005-0000-0000-000032000000}"/>
    <cellStyle name="Percent 2 2" xfId="39" xr:uid="{00000000-0005-0000-0000-000033000000}"/>
    <cellStyle name="Percent 2 2 2" xfId="41" xr:uid="{00000000-0005-0000-0000-000034000000}"/>
    <cellStyle name="Percent 3" xfId="48" xr:uid="{00000000-0005-0000-0000-000035000000}"/>
    <cellStyle name="Percent 4" xfId="4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8</xdr:col>
      <xdr:colOff>542925</xdr:colOff>
      <xdr:row>26</xdr:row>
      <xdr:rowOff>9525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38525"/>
          <a:ext cx="4810125" cy="2190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2"/>
  <sheetViews>
    <sheetView tabSelected="1" view="pageBreakPreview" zoomScale="90" zoomScaleNormal="80" zoomScaleSheetLayoutView="90" workbookViewId="0">
      <selection activeCell="A9" sqref="A9:T9"/>
    </sheetView>
  </sheetViews>
  <sheetFormatPr defaultRowHeight="15" x14ac:dyDescent="0.25"/>
  <cols>
    <col min="1" max="1" width="4.5703125" bestFit="1" customWidth="1"/>
    <col min="2" max="2" width="13.42578125" bestFit="1" customWidth="1"/>
    <col min="3" max="3" width="16.85546875" bestFit="1" customWidth="1"/>
    <col min="4" max="4" width="22.28515625" bestFit="1" customWidth="1"/>
    <col min="5" max="5" width="11.5703125" bestFit="1" customWidth="1"/>
    <col min="6" max="6" width="19.140625" customWidth="1"/>
    <col min="7" max="7" width="19.85546875" bestFit="1" customWidth="1"/>
    <col min="8" max="8" width="8.7109375" bestFit="1" customWidth="1"/>
    <col min="9" max="9" width="12.7109375" bestFit="1" customWidth="1"/>
    <col min="10" max="10" width="16.140625" bestFit="1" customWidth="1"/>
    <col min="11" max="11" width="8.7109375" bestFit="1" customWidth="1"/>
    <col min="12" max="12" width="20.140625" customWidth="1"/>
    <col min="13" max="13" width="17.42578125" bestFit="1" customWidth="1"/>
    <col min="14" max="14" width="8.7109375" bestFit="1" customWidth="1"/>
    <col min="15" max="15" width="18" bestFit="1" customWidth="1"/>
    <col min="16" max="16" width="12" bestFit="1" customWidth="1"/>
    <col min="17" max="17" width="16.140625" bestFit="1" customWidth="1"/>
    <col min="18" max="18" width="17.85546875" customWidth="1"/>
    <col min="19" max="19" width="15.5703125" customWidth="1"/>
    <col min="20" max="20" width="18" bestFit="1" customWidth="1"/>
    <col min="21" max="21" width="14.42578125" customWidth="1"/>
    <col min="22" max="22" width="13.28515625" customWidth="1"/>
    <col min="23" max="23" width="15" customWidth="1"/>
  </cols>
  <sheetData>
    <row r="1" spans="1:25" x14ac:dyDescent="0.2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1"/>
      <c r="W1" s="1"/>
      <c r="X1" s="1"/>
      <c r="Y1" s="6"/>
    </row>
    <row r="2" spans="1:25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1</v>
      </c>
      <c r="S2" s="1"/>
      <c r="T2" s="1"/>
      <c r="U2" s="1"/>
      <c r="V2" s="1"/>
      <c r="W2" s="1"/>
      <c r="X2" s="1"/>
      <c r="Y2" s="6"/>
    </row>
    <row r="3" spans="1:25" x14ac:dyDescent="0.2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2</v>
      </c>
      <c r="S3" s="1"/>
      <c r="T3" s="1"/>
      <c r="U3" s="1"/>
      <c r="V3" s="1"/>
      <c r="W3" s="1"/>
      <c r="X3" s="1"/>
      <c r="Y3" s="6"/>
    </row>
    <row r="4" spans="1:25" x14ac:dyDescent="0.2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4" t="s">
        <v>49</v>
      </c>
      <c r="S4" s="104"/>
      <c r="T4" s="1"/>
      <c r="U4" s="1"/>
      <c r="V4" s="1"/>
      <c r="W4" s="1"/>
      <c r="X4" s="1"/>
      <c r="Y4" s="6"/>
    </row>
    <row r="5" spans="1:25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45"/>
      <c r="V5" s="45"/>
      <c r="W5" s="45"/>
      <c r="X5" s="45"/>
      <c r="Y5" s="6"/>
    </row>
    <row r="6" spans="1:25" x14ac:dyDescent="0.25">
      <c r="A6" s="107" t="s">
        <v>32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46"/>
      <c r="V6" s="46"/>
      <c r="W6" s="46"/>
      <c r="X6" s="46"/>
      <c r="Y6" s="6"/>
    </row>
    <row r="7" spans="1:25" x14ac:dyDescent="0.25">
      <c r="A7" s="107" t="s">
        <v>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46"/>
      <c r="V7" s="46"/>
      <c r="W7" s="46"/>
      <c r="X7" s="46"/>
      <c r="Y7" s="6"/>
    </row>
    <row r="8" spans="1:25" x14ac:dyDescent="0.25">
      <c r="A8" s="107" t="s">
        <v>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46"/>
      <c r="V8" s="46"/>
      <c r="W8" s="46"/>
      <c r="X8" s="46"/>
      <c r="Y8" s="6"/>
    </row>
    <row r="9" spans="1:25" x14ac:dyDescent="0.25">
      <c r="A9" s="107" t="s">
        <v>48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46"/>
      <c r="V9" s="46"/>
      <c r="W9" s="46"/>
      <c r="X9" s="46"/>
      <c r="Y9" s="6"/>
    </row>
    <row r="10" spans="1:2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  <c r="Y10" s="6"/>
    </row>
    <row r="11" spans="1:2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49" t="s">
        <v>6</v>
      </c>
      <c r="T11" s="6"/>
      <c r="U11" s="6"/>
      <c r="V11" s="6"/>
      <c r="W11" s="6"/>
      <c r="X11" s="6"/>
      <c r="Y11" s="6"/>
    </row>
    <row r="12" spans="1:25" ht="15" customHeight="1" x14ac:dyDescent="0.25">
      <c r="A12" s="105" t="s">
        <v>7</v>
      </c>
      <c r="B12" s="105" t="s">
        <v>8</v>
      </c>
      <c r="C12" s="105" t="s">
        <v>9</v>
      </c>
      <c r="D12" s="105"/>
      <c r="E12" s="105"/>
      <c r="F12" s="108" t="s">
        <v>10</v>
      </c>
      <c r="G12" s="109"/>
      <c r="H12" s="110"/>
      <c r="I12" s="108" t="s">
        <v>11</v>
      </c>
      <c r="J12" s="109"/>
      <c r="K12" s="110"/>
      <c r="L12" s="108" t="s">
        <v>12</v>
      </c>
      <c r="M12" s="109"/>
      <c r="N12" s="110"/>
      <c r="O12" s="113" t="s">
        <v>13</v>
      </c>
      <c r="P12" s="113"/>
      <c r="Q12" s="113"/>
      <c r="R12" s="113"/>
      <c r="S12" s="113"/>
      <c r="T12" s="113"/>
      <c r="U12" s="6"/>
      <c r="V12" s="6"/>
    </row>
    <row r="13" spans="1:25" x14ac:dyDescent="0.25">
      <c r="A13" s="105"/>
      <c r="B13" s="105"/>
      <c r="C13" s="105" t="s">
        <v>14</v>
      </c>
      <c r="D13" s="113" t="s">
        <v>15</v>
      </c>
      <c r="E13" s="113"/>
      <c r="F13" s="115" t="s">
        <v>14</v>
      </c>
      <c r="G13" s="117" t="s">
        <v>15</v>
      </c>
      <c r="H13" s="118"/>
      <c r="I13" s="111" t="s">
        <v>14</v>
      </c>
      <c r="J13" s="108" t="s">
        <v>15</v>
      </c>
      <c r="K13" s="110"/>
      <c r="L13" s="111" t="s">
        <v>14</v>
      </c>
      <c r="M13" s="108" t="s">
        <v>15</v>
      </c>
      <c r="N13" s="110"/>
      <c r="O13" s="113" t="s">
        <v>16</v>
      </c>
      <c r="P13" s="113"/>
      <c r="Q13" s="113"/>
      <c r="R13" s="111" t="s">
        <v>30</v>
      </c>
      <c r="S13" s="105" t="s">
        <v>31</v>
      </c>
      <c r="T13" s="105" t="s">
        <v>17</v>
      </c>
      <c r="U13" s="6"/>
      <c r="V13" s="6"/>
    </row>
    <row r="14" spans="1:25" x14ac:dyDescent="0.25">
      <c r="A14" s="105"/>
      <c r="B14" s="105"/>
      <c r="C14" s="105"/>
      <c r="D14" s="54" t="s">
        <v>18</v>
      </c>
      <c r="E14" s="2" t="s">
        <v>19</v>
      </c>
      <c r="F14" s="116"/>
      <c r="G14" s="57" t="s">
        <v>18</v>
      </c>
      <c r="H14" s="3" t="s">
        <v>19</v>
      </c>
      <c r="I14" s="112"/>
      <c r="J14" s="56" t="s">
        <v>18</v>
      </c>
      <c r="K14" s="2" t="s">
        <v>19</v>
      </c>
      <c r="L14" s="112"/>
      <c r="M14" s="54" t="s">
        <v>18</v>
      </c>
      <c r="N14" s="2" t="s">
        <v>19</v>
      </c>
      <c r="O14" s="55" t="s">
        <v>20</v>
      </c>
      <c r="P14" s="55" t="s">
        <v>21</v>
      </c>
      <c r="Q14" s="55" t="s">
        <v>29</v>
      </c>
      <c r="R14" s="112"/>
      <c r="S14" s="105"/>
      <c r="T14" s="105"/>
      <c r="U14" s="6"/>
      <c r="V14" s="6"/>
    </row>
    <row r="15" spans="1:25" x14ac:dyDescent="0.25">
      <c r="A15" s="4">
        <v>1</v>
      </c>
      <c r="B15" s="7" t="s">
        <v>22</v>
      </c>
      <c r="C15" s="94">
        <v>571144260.89999998</v>
      </c>
      <c r="D15" s="58">
        <v>404489203.083</v>
      </c>
      <c r="E15" s="14">
        <f>D15/C15*100</f>
        <v>70.820846986295976</v>
      </c>
      <c r="F15" s="96">
        <v>1761835</v>
      </c>
      <c r="G15" s="59">
        <v>2837697</v>
      </c>
      <c r="H15" s="22">
        <f>G15/F15*100</f>
        <v>161.06485567604233</v>
      </c>
      <c r="I15" s="97">
        <v>513000</v>
      </c>
      <c r="J15" s="36">
        <v>104611.25</v>
      </c>
      <c r="K15" s="37">
        <f>J15/I15*100</f>
        <v>20.392056530214425</v>
      </c>
      <c r="L15" s="99">
        <f>C15+F15+I15</f>
        <v>573419095.89999998</v>
      </c>
      <c r="M15" s="31">
        <f>D15+G15+J15</f>
        <v>407431511.333</v>
      </c>
      <c r="N15" s="14">
        <f>M15/L15*100</f>
        <v>71.053007171573697</v>
      </c>
      <c r="O15" s="40">
        <f>805215932.514+89841707</f>
        <v>895057639.51400006</v>
      </c>
      <c r="P15" s="39">
        <v>0</v>
      </c>
      <c r="Q15" s="40">
        <f>330017048.512+25193716</f>
        <v>355210764.51200002</v>
      </c>
      <c r="R15" s="40">
        <f>109576233.913+6135409.045</f>
        <v>115711642.958</v>
      </c>
      <c r="S15" s="40">
        <v>22370640</v>
      </c>
      <c r="T15" s="40">
        <f>SUM(O15:S15)</f>
        <v>1388350686.984</v>
      </c>
      <c r="U15" s="6"/>
      <c r="V15" s="6"/>
    </row>
    <row r="16" spans="1:25" x14ac:dyDescent="0.25">
      <c r="A16" s="4">
        <v>2</v>
      </c>
      <c r="B16" s="7" t="s">
        <v>23</v>
      </c>
      <c r="C16" s="94">
        <v>44664949.799999997</v>
      </c>
      <c r="D16" s="50">
        <v>18360404</v>
      </c>
      <c r="E16" s="14">
        <f t="shared" ref="E16:E20" si="0">D16/C16*100</f>
        <v>41.10696213073993</v>
      </c>
      <c r="F16" s="96">
        <v>10464049</v>
      </c>
      <c r="G16" s="52">
        <v>10831927</v>
      </c>
      <c r="H16" s="22">
        <f t="shared" ref="H16:H20" si="1">G16/F16*100</f>
        <v>103.51563720697411</v>
      </c>
      <c r="I16" s="97">
        <v>180000</v>
      </c>
      <c r="J16" s="17">
        <v>191000</v>
      </c>
      <c r="K16" s="37">
        <f t="shared" ref="K16" si="2">J16/I16*100</f>
        <v>106.11111111111111</v>
      </c>
      <c r="L16" s="100">
        <f t="shared" ref="L16:L20" si="3">C16+F16+I16</f>
        <v>55308998.799999997</v>
      </c>
      <c r="M16" s="31">
        <f t="shared" ref="M16:M20" si="4">D16+G16+J16</f>
        <v>29383331</v>
      </c>
      <c r="N16" s="14">
        <f t="shared" ref="N16:N20" si="5">M16/L16*100</f>
        <v>53.125769110830475</v>
      </c>
      <c r="O16" s="44">
        <f>97062633+1434158</f>
        <v>98496791</v>
      </c>
      <c r="P16" s="41">
        <v>574668</v>
      </c>
      <c r="Q16" s="41">
        <f>15057149+729201</f>
        <v>15786350</v>
      </c>
      <c r="R16" s="42">
        <f>424094798.772+34863102.228</f>
        <v>458957901</v>
      </c>
      <c r="S16" s="42">
        <v>27300</v>
      </c>
      <c r="T16" s="40">
        <f t="shared" ref="T16:T20" si="6">SUM(O16:S16)</f>
        <v>573843010</v>
      </c>
      <c r="U16" s="6"/>
      <c r="V16" s="6"/>
    </row>
    <row r="17" spans="1:25" x14ac:dyDescent="0.25">
      <c r="A17" s="4">
        <v>3</v>
      </c>
      <c r="B17" s="7" t="s">
        <v>24</v>
      </c>
      <c r="C17" s="94">
        <v>11740135.5</v>
      </c>
      <c r="D17" s="50">
        <v>1145324</v>
      </c>
      <c r="E17" s="14">
        <f t="shared" si="0"/>
        <v>9.7556284593137779</v>
      </c>
      <c r="F17" s="96">
        <v>0</v>
      </c>
      <c r="G17" s="20">
        <v>0</v>
      </c>
      <c r="H17" s="22">
        <v>0</v>
      </c>
      <c r="I17" s="97">
        <v>0</v>
      </c>
      <c r="J17" s="39">
        <v>0</v>
      </c>
      <c r="K17" s="37">
        <v>0</v>
      </c>
      <c r="L17" s="101">
        <f t="shared" si="3"/>
        <v>11740135.5</v>
      </c>
      <c r="M17" s="31">
        <f t="shared" si="4"/>
        <v>1145324</v>
      </c>
      <c r="N17" s="14">
        <f t="shared" si="5"/>
        <v>9.7556284593137779</v>
      </c>
      <c r="O17" s="42">
        <f>71820846+75520</f>
        <v>71896366</v>
      </c>
      <c r="P17" s="39">
        <v>0</v>
      </c>
      <c r="Q17" s="41">
        <f>17683320+206408</f>
        <v>17889728</v>
      </c>
      <c r="R17" s="39">
        <v>0</v>
      </c>
      <c r="S17" s="39">
        <v>0</v>
      </c>
      <c r="T17" s="40">
        <f t="shared" si="6"/>
        <v>89786094</v>
      </c>
      <c r="U17" s="6"/>
      <c r="V17" s="6"/>
    </row>
    <row r="18" spans="1:25" x14ac:dyDescent="0.25">
      <c r="A18" s="4">
        <v>4</v>
      </c>
      <c r="B18" s="8" t="s">
        <v>25</v>
      </c>
      <c r="C18" s="94">
        <v>19401659.5</v>
      </c>
      <c r="D18" s="50">
        <v>18159011.769000001</v>
      </c>
      <c r="E18" s="14">
        <f t="shared" si="0"/>
        <v>93.595147203774005</v>
      </c>
      <c r="F18" s="96">
        <v>0</v>
      </c>
      <c r="G18" s="20">
        <v>7424</v>
      </c>
      <c r="H18" s="22">
        <v>0</v>
      </c>
      <c r="I18" s="97">
        <v>0</v>
      </c>
      <c r="J18" s="39">
        <v>0</v>
      </c>
      <c r="K18" s="37">
        <v>0</v>
      </c>
      <c r="L18" s="102">
        <f t="shared" si="3"/>
        <v>19401659.5</v>
      </c>
      <c r="M18" s="31">
        <f t="shared" si="4"/>
        <v>18166435.769000001</v>
      </c>
      <c r="N18" s="14">
        <f t="shared" si="5"/>
        <v>93.63341197179551</v>
      </c>
      <c r="O18" s="41">
        <f>328835324.915+3115019</f>
        <v>331950343.91500002</v>
      </c>
      <c r="P18" s="39">
        <v>0</v>
      </c>
      <c r="Q18" s="41">
        <f>114026864.479+6235063</f>
        <v>120261927.479</v>
      </c>
      <c r="R18" s="42">
        <f>19752268.297+2708539.851</f>
        <v>22460808.147999998</v>
      </c>
      <c r="S18" s="39">
        <v>0</v>
      </c>
      <c r="T18" s="40">
        <f t="shared" si="6"/>
        <v>474673079.54200006</v>
      </c>
      <c r="U18" s="6"/>
      <c r="V18" s="6"/>
    </row>
    <row r="19" spans="1:25" x14ac:dyDescent="0.25">
      <c r="A19" s="4">
        <v>5</v>
      </c>
      <c r="B19" s="7" t="s">
        <v>26</v>
      </c>
      <c r="C19" s="94">
        <v>19507408.5</v>
      </c>
      <c r="D19" s="50">
        <v>11040489</v>
      </c>
      <c r="E19" s="14">
        <f t="shared" si="0"/>
        <v>56.596390033048216</v>
      </c>
      <c r="F19" s="96">
        <v>5863381</v>
      </c>
      <c r="G19" s="59">
        <v>6872912</v>
      </c>
      <c r="H19" s="22">
        <f t="shared" si="1"/>
        <v>117.21755758324421</v>
      </c>
      <c r="I19" s="97">
        <v>0</v>
      </c>
      <c r="J19" s="39">
        <v>390720</v>
      </c>
      <c r="K19" s="37">
        <v>0</v>
      </c>
      <c r="L19" s="102">
        <f t="shared" si="3"/>
        <v>25370789.5</v>
      </c>
      <c r="M19" s="31">
        <f t="shared" si="4"/>
        <v>18304121</v>
      </c>
      <c r="N19" s="14">
        <f t="shared" si="5"/>
        <v>72.146438328219944</v>
      </c>
      <c r="O19" s="41">
        <f>7240178+3074</f>
        <v>7243252</v>
      </c>
      <c r="P19" s="39">
        <v>0</v>
      </c>
      <c r="Q19" s="41">
        <f>1648666+4610</f>
        <v>1653276</v>
      </c>
      <c r="R19" s="42">
        <f>93550600.661+11216117.888</f>
        <v>104766718.54899999</v>
      </c>
      <c r="S19" s="39">
        <v>0</v>
      </c>
      <c r="T19" s="40">
        <f t="shared" si="6"/>
        <v>113663246.54899999</v>
      </c>
      <c r="U19" s="6"/>
      <c r="V19" s="6"/>
    </row>
    <row r="20" spans="1:25" x14ac:dyDescent="0.25">
      <c r="A20" s="5">
        <v>6</v>
      </c>
      <c r="B20" s="9" t="s">
        <v>27</v>
      </c>
      <c r="C20" s="94">
        <v>1647349.8</v>
      </c>
      <c r="D20" s="51">
        <v>7433519.9000000004</v>
      </c>
      <c r="E20" s="14">
        <f t="shared" si="0"/>
        <v>451.2411328790036</v>
      </c>
      <c r="F20" s="96">
        <v>1009657</v>
      </c>
      <c r="G20" s="53">
        <v>172506</v>
      </c>
      <c r="H20" s="22">
        <f t="shared" si="1"/>
        <v>17.085604319090542</v>
      </c>
      <c r="I20" s="98">
        <v>0</v>
      </c>
      <c r="J20" s="38">
        <v>0</v>
      </c>
      <c r="K20" s="37">
        <v>0</v>
      </c>
      <c r="L20" s="103">
        <f t="shared" si="3"/>
        <v>2657006.7999999998</v>
      </c>
      <c r="M20" s="31">
        <f t="shared" si="4"/>
        <v>7606025.9000000004</v>
      </c>
      <c r="N20" s="14">
        <f t="shared" si="5"/>
        <v>286.26294445313431</v>
      </c>
      <c r="O20" s="43">
        <f>13887481.648+271440</f>
        <v>14158921.648</v>
      </c>
      <c r="P20" s="39">
        <v>0</v>
      </c>
      <c r="Q20" s="43">
        <f>4228155.486+104682</f>
        <v>4332837.4859999996</v>
      </c>
      <c r="R20" s="43">
        <f>3839428.1+151909</f>
        <v>3991337.1</v>
      </c>
      <c r="S20" s="39">
        <v>0</v>
      </c>
      <c r="T20" s="40">
        <f t="shared" si="6"/>
        <v>22483096.234000001</v>
      </c>
      <c r="U20" s="6"/>
      <c r="V20" s="6"/>
    </row>
    <row r="21" spans="1:25" x14ac:dyDescent="0.25">
      <c r="A21" s="119" t="s">
        <v>28</v>
      </c>
      <c r="B21" s="119"/>
      <c r="C21" s="95">
        <f>SUM(C15:C20)</f>
        <v>668105763.99999988</v>
      </c>
      <c r="D21" s="64">
        <f>SUM(D15:D20)</f>
        <v>460627951.75199997</v>
      </c>
      <c r="E21" s="11">
        <f>D21/C21*100</f>
        <v>68.945364128305897</v>
      </c>
      <c r="F21" s="95">
        <f>SUM(F15:F20)</f>
        <v>19098922</v>
      </c>
      <c r="G21" s="64">
        <f>SUM(G15:G20)</f>
        <v>20722466</v>
      </c>
      <c r="H21" s="11">
        <f>G21/F21*100</f>
        <v>108.50071014479245</v>
      </c>
      <c r="I21" s="95">
        <f>SUM(I15:I20)</f>
        <v>693000</v>
      </c>
      <c r="J21" s="65">
        <f>SUM(J15:J20)</f>
        <v>686331.25</v>
      </c>
      <c r="K21" s="11">
        <f>J21/I21*100</f>
        <v>99.037698412698418</v>
      </c>
      <c r="L21" s="95">
        <f>SUM(L15:L20)</f>
        <v>687897685.99999988</v>
      </c>
      <c r="M21" s="64">
        <f>SUM(M15:M20)</f>
        <v>482036749.00199997</v>
      </c>
      <c r="N21" s="11">
        <f>M21/L21*100</f>
        <v>70.073901804344786</v>
      </c>
      <c r="O21" s="16">
        <f t="shared" ref="O21:T21" si="7">SUM(O15:O20)</f>
        <v>1418803314.0770001</v>
      </c>
      <c r="P21" s="16">
        <f t="shared" si="7"/>
        <v>574668</v>
      </c>
      <c r="Q21" s="16">
        <f t="shared" si="7"/>
        <v>515134883.47700006</v>
      </c>
      <c r="R21" s="16">
        <f t="shared" si="7"/>
        <v>705888407.755</v>
      </c>
      <c r="S21" s="16">
        <f t="shared" si="7"/>
        <v>22397940</v>
      </c>
      <c r="T21" s="16">
        <f t="shared" si="7"/>
        <v>2662799213.309</v>
      </c>
      <c r="U21" s="6"/>
      <c r="V21" s="6"/>
    </row>
    <row r="22" spans="1:2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5" ht="18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8"/>
      <c r="N25" s="47"/>
      <c r="O25" s="6"/>
      <c r="P25" s="6"/>
      <c r="Q25" s="6"/>
      <c r="R25" s="6"/>
      <c r="S25" s="6"/>
      <c r="T25" s="6"/>
      <c r="U25" s="6"/>
    </row>
    <row r="26" spans="1:25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Q26" s="92"/>
      <c r="R26" s="114" t="s">
        <v>33</v>
      </c>
      <c r="S26" s="114"/>
      <c r="T26" s="114"/>
      <c r="U26" s="6"/>
    </row>
    <row r="27" spans="1:2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9"/>
      <c r="U29" s="6"/>
    </row>
    <row r="30" spans="1:25" x14ac:dyDescent="0.25">
      <c r="O30" s="6"/>
    </row>
    <row r="31" spans="1:25" ht="16.5" customHeight="1" x14ac:dyDescent="0.25">
      <c r="Q31" s="6"/>
    </row>
    <row r="32" spans="1:25" ht="15.75" x14ac:dyDescent="0.25">
      <c r="R32" s="114" t="s">
        <v>47</v>
      </c>
      <c r="S32" s="114"/>
    </row>
  </sheetData>
  <mergeCells count="28">
    <mergeCell ref="R26:T26"/>
    <mergeCell ref="R32:S32"/>
    <mergeCell ref="L12:N12"/>
    <mergeCell ref="A12:A14"/>
    <mergeCell ref="B12:B14"/>
    <mergeCell ref="C12:E12"/>
    <mergeCell ref="F12:H12"/>
    <mergeCell ref="C13:C14"/>
    <mergeCell ref="D13:E13"/>
    <mergeCell ref="F13:F14"/>
    <mergeCell ref="G13:H13"/>
    <mergeCell ref="O12:T12"/>
    <mergeCell ref="I13:I14"/>
    <mergeCell ref="A21:B21"/>
    <mergeCell ref="R13:R14"/>
    <mergeCell ref="J13:K13"/>
    <mergeCell ref="R4:S4"/>
    <mergeCell ref="T13:T14"/>
    <mergeCell ref="A5:T5"/>
    <mergeCell ref="A6:T6"/>
    <mergeCell ref="A7:T7"/>
    <mergeCell ref="A8:T8"/>
    <mergeCell ref="A9:T9"/>
    <mergeCell ref="I12:K12"/>
    <mergeCell ref="L13:L14"/>
    <mergeCell ref="M13:N13"/>
    <mergeCell ref="O13:Q13"/>
    <mergeCell ref="S13:S14"/>
  </mergeCells>
  <printOptions horizontalCentered="1"/>
  <pageMargins left="0.70866141732283505" right="0.70866141732283505" top="0.74803149606299202" bottom="0.74803149606299202" header="0.31496062992126" footer="0.31496062992126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E7" sqref="E7"/>
    </sheetView>
  </sheetViews>
  <sheetFormatPr defaultRowHeight="15" x14ac:dyDescent="0.25"/>
  <cols>
    <col min="2" max="2" width="20" customWidth="1"/>
    <col min="3" max="3" width="21.42578125" bestFit="1" customWidth="1"/>
    <col min="4" max="4" width="18.42578125" bestFit="1" customWidth="1"/>
    <col min="5" max="5" width="20.28515625" bestFit="1" customWidth="1"/>
  </cols>
  <sheetData>
    <row r="1" spans="1:5" x14ac:dyDescent="0.25">
      <c r="A1" s="121" t="s">
        <v>36</v>
      </c>
      <c r="B1" s="121"/>
      <c r="C1" s="121"/>
    </row>
    <row r="2" spans="1:5" x14ac:dyDescent="0.25">
      <c r="A2" s="120" t="s">
        <v>40</v>
      </c>
      <c r="B2" s="83" t="s">
        <v>37</v>
      </c>
      <c r="C2" s="59">
        <v>10756387.055</v>
      </c>
      <c r="D2" s="59">
        <v>90428420.174999997</v>
      </c>
      <c r="E2" s="59">
        <f>SUM(C2:D2)</f>
        <v>101184807.22999999</v>
      </c>
    </row>
    <row r="3" spans="1:5" x14ac:dyDescent="0.25">
      <c r="A3" s="120"/>
      <c r="B3" s="83" t="s">
        <v>38</v>
      </c>
      <c r="C3" s="59">
        <v>38175614</v>
      </c>
      <c r="D3" s="59">
        <v>269977241.51200002</v>
      </c>
      <c r="E3" s="59">
        <f t="shared" ref="E3:E17" si="0">SUM(C3:D3)</f>
        <v>308152855.51200002</v>
      </c>
    </row>
    <row r="4" spans="1:5" x14ac:dyDescent="0.25">
      <c r="A4" s="120"/>
      <c r="B4" s="84" t="s">
        <v>39</v>
      </c>
      <c r="C4" s="59">
        <v>142503341</v>
      </c>
      <c r="D4" s="59">
        <v>590218799.51400006</v>
      </c>
      <c r="E4" s="59">
        <f t="shared" si="0"/>
        <v>732722140.51400006</v>
      </c>
    </row>
    <row r="5" spans="1:5" x14ac:dyDescent="0.25">
      <c r="A5" s="120" t="s">
        <v>41</v>
      </c>
      <c r="B5" s="83" t="s">
        <v>37</v>
      </c>
      <c r="C5" s="59">
        <v>54297752.148999996</v>
      </c>
      <c r="D5" s="59">
        <v>315348856.31300002</v>
      </c>
      <c r="E5" s="59">
        <f t="shared" si="0"/>
        <v>369646608.46200001</v>
      </c>
    </row>
    <row r="6" spans="1:5" x14ac:dyDescent="0.25">
      <c r="A6" s="120"/>
      <c r="B6" s="83" t="s">
        <v>38</v>
      </c>
      <c r="C6" s="59">
        <v>1360232</v>
      </c>
      <c r="D6" s="59">
        <v>11717126</v>
      </c>
      <c r="E6" s="59">
        <f t="shared" si="0"/>
        <v>13077358</v>
      </c>
    </row>
    <row r="7" spans="1:5" x14ac:dyDescent="0.25">
      <c r="A7" s="120"/>
      <c r="B7" s="84" t="s">
        <v>39</v>
      </c>
      <c r="C7" s="59">
        <v>3607784</v>
      </c>
      <c r="D7" s="59">
        <v>84530827</v>
      </c>
      <c r="E7" s="59">
        <f t="shared" si="0"/>
        <v>88138611</v>
      </c>
    </row>
    <row r="8" spans="1:5" x14ac:dyDescent="0.25">
      <c r="A8" s="120"/>
      <c r="B8" s="83" t="s">
        <v>42</v>
      </c>
      <c r="C8" s="59">
        <v>1092</v>
      </c>
      <c r="D8" s="59">
        <v>25116</v>
      </c>
      <c r="E8" s="59">
        <f t="shared" si="0"/>
        <v>26208</v>
      </c>
    </row>
    <row r="9" spans="1:5" x14ac:dyDescent="0.25">
      <c r="A9" s="89" t="s">
        <v>43</v>
      </c>
      <c r="B9" s="84" t="s">
        <v>39</v>
      </c>
      <c r="C9" s="59">
        <v>333226</v>
      </c>
      <c r="D9" s="93">
        <v>71471178</v>
      </c>
      <c r="E9" s="59">
        <f t="shared" si="0"/>
        <v>71804404</v>
      </c>
    </row>
    <row r="10" spans="1:5" x14ac:dyDescent="0.25">
      <c r="A10" s="120" t="s">
        <v>44</v>
      </c>
      <c r="B10" s="83" t="s">
        <v>37</v>
      </c>
      <c r="C10" s="59">
        <v>2338713.523</v>
      </c>
      <c r="D10" s="59">
        <v>15562011.297</v>
      </c>
      <c r="E10" s="59">
        <f t="shared" si="0"/>
        <v>17900724.82</v>
      </c>
    </row>
    <row r="11" spans="1:5" x14ac:dyDescent="0.25">
      <c r="A11" s="120"/>
      <c r="B11" s="83" t="s">
        <v>38</v>
      </c>
      <c r="C11" s="59">
        <v>10533706</v>
      </c>
      <c r="D11" s="59">
        <v>84433650.479000002</v>
      </c>
      <c r="E11" s="59">
        <f t="shared" si="0"/>
        <v>94967356.479000002</v>
      </c>
    </row>
    <row r="12" spans="1:5" x14ac:dyDescent="0.25">
      <c r="A12" s="120"/>
      <c r="B12" s="84" t="s">
        <v>39</v>
      </c>
      <c r="C12" s="59">
        <v>2064711</v>
      </c>
      <c r="D12" s="59">
        <v>255103138.91499999</v>
      </c>
      <c r="E12" s="59">
        <f t="shared" si="0"/>
        <v>257167849.91499999</v>
      </c>
    </row>
    <row r="13" spans="1:5" x14ac:dyDescent="0.25">
      <c r="A13" s="120" t="s">
        <v>45</v>
      </c>
      <c r="B13" s="83" t="s">
        <v>37</v>
      </c>
      <c r="C13" s="59">
        <v>13122939.179</v>
      </c>
      <c r="D13" s="59">
        <v>69332330.125</v>
      </c>
      <c r="E13" s="59">
        <f t="shared" si="0"/>
        <v>82455269.304000005</v>
      </c>
    </row>
    <row r="14" spans="1:5" x14ac:dyDescent="0.25">
      <c r="A14" s="120"/>
      <c r="B14" s="83" t="s">
        <v>38</v>
      </c>
      <c r="C14" s="59">
        <v>208701</v>
      </c>
      <c r="D14" s="59">
        <v>1411518</v>
      </c>
      <c r="E14" s="59">
        <f t="shared" si="0"/>
        <v>1620219</v>
      </c>
    </row>
    <row r="15" spans="1:5" x14ac:dyDescent="0.25">
      <c r="A15" s="120"/>
      <c r="B15" s="84" t="s">
        <v>39</v>
      </c>
      <c r="C15" s="59">
        <v>1343126</v>
      </c>
      <c r="D15" s="59">
        <v>5586753</v>
      </c>
      <c r="E15" s="59">
        <f t="shared" si="0"/>
        <v>6929879</v>
      </c>
    </row>
    <row r="16" spans="1:5" x14ac:dyDescent="0.25">
      <c r="A16" s="120" t="s">
        <v>46</v>
      </c>
      <c r="B16" s="83" t="s">
        <v>38</v>
      </c>
      <c r="C16" s="59">
        <v>86643</v>
      </c>
      <c r="D16" s="59">
        <v>3951341.486</v>
      </c>
      <c r="E16" s="59">
        <f t="shared" si="0"/>
        <v>4037984.486</v>
      </c>
    </row>
    <row r="17" spans="1:5" x14ac:dyDescent="0.25">
      <c r="A17" s="120"/>
      <c r="B17" s="84" t="s">
        <v>39</v>
      </c>
      <c r="C17" s="59">
        <v>266069</v>
      </c>
      <c r="D17" s="59">
        <v>13035199.648</v>
      </c>
      <c r="E17" s="59">
        <f t="shared" si="0"/>
        <v>13301268.648</v>
      </c>
    </row>
    <row r="18" spans="1:5" x14ac:dyDescent="0.25">
      <c r="B18" s="85"/>
      <c r="C18" s="87">
        <f>SUM(C2:C17)</f>
        <v>281000036.90600002</v>
      </c>
    </row>
    <row r="19" spans="1:5" x14ac:dyDescent="0.25">
      <c r="B19" s="87"/>
      <c r="C19" s="87">
        <f>C2+C5+C10+C13</f>
        <v>80515791.906000003</v>
      </c>
    </row>
    <row r="20" spans="1:5" x14ac:dyDescent="0.25">
      <c r="B20" s="87"/>
      <c r="C20" s="87">
        <f>C3+C6+C11+C14+C16</f>
        <v>50364896</v>
      </c>
    </row>
    <row r="21" spans="1:5" x14ac:dyDescent="0.25">
      <c r="B21" s="87"/>
      <c r="C21" s="87">
        <f>C4+C7+C9+C12+C15+C17</f>
        <v>150118257</v>
      </c>
    </row>
    <row r="22" spans="1:5" x14ac:dyDescent="0.25">
      <c r="B22" s="87"/>
      <c r="C22" s="87"/>
    </row>
    <row r="23" spans="1:5" x14ac:dyDescent="0.25">
      <c r="B23" s="59"/>
      <c r="C23" s="59"/>
      <c r="D23" s="59"/>
      <c r="E23" s="90"/>
    </row>
    <row r="24" spans="1:5" x14ac:dyDescent="0.25">
      <c r="B24" s="86"/>
      <c r="C24" s="85"/>
      <c r="E24" s="91"/>
    </row>
    <row r="25" spans="1:5" x14ac:dyDescent="0.25">
      <c r="B25" s="85"/>
      <c r="C25" s="87"/>
    </row>
    <row r="26" spans="1:5" x14ac:dyDescent="0.25">
      <c r="B26" s="88"/>
      <c r="C26" s="85"/>
    </row>
  </sheetData>
  <mergeCells count="6">
    <mergeCell ref="A16:A17"/>
    <mergeCell ref="A1:C1"/>
    <mergeCell ref="A2:A4"/>
    <mergeCell ref="A5:A8"/>
    <mergeCell ref="A10:A12"/>
    <mergeCell ref="A13:A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J17" sqref="J17:N26"/>
    </sheetView>
  </sheetViews>
  <sheetFormatPr defaultRowHeight="15" x14ac:dyDescent="0.25"/>
  <cols>
    <col min="9" max="9" width="11.85546875" customWidth="1"/>
    <col min="10" max="10" width="5.42578125" customWidth="1"/>
    <col min="11" max="11" width="15.42578125" customWidth="1"/>
    <col min="12" max="13" width="21" bestFit="1" customWidth="1"/>
  </cols>
  <sheetData>
    <row r="1" spans="1:14" x14ac:dyDescent="0.25">
      <c r="D1" s="71"/>
    </row>
    <row r="5" spans="1:14" x14ac:dyDescent="0.25">
      <c r="A5" s="105" t="s">
        <v>7</v>
      </c>
      <c r="B5" s="105" t="s">
        <v>8</v>
      </c>
      <c r="C5" s="105" t="s">
        <v>9</v>
      </c>
      <c r="D5" s="105"/>
      <c r="E5" s="105"/>
      <c r="F5" s="108" t="s">
        <v>10</v>
      </c>
      <c r="G5" s="109"/>
      <c r="H5" s="110"/>
      <c r="I5" s="108" t="s">
        <v>11</v>
      </c>
      <c r="J5" s="109"/>
      <c r="K5" s="110"/>
      <c r="L5" s="108" t="s">
        <v>12</v>
      </c>
      <c r="M5" s="109"/>
      <c r="N5" s="110"/>
    </row>
    <row r="6" spans="1:14" x14ac:dyDescent="0.25">
      <c r="A6" s="105"/>
      <c r="B6" s="105"/>
      <c r="C6" s="105" t="s">
        <v>14</v>
      </c>
      <c r="D6" s="113" t="s">
        <v>15</v>
      </c>
      <c r="E6" s="113"/>
      <c r="F6" s="115" t="s">
        <v>14</v>
      </c>
      <c r="G6" s="117" t="s">
        <v>15</v>
      </c>
      <c r="H6" s="118"/>
      <c r="I6" s="111" t="s">
        <v>14</v>
      </c>
      <c r="J6" s="108" t="s">
        <v>15</v>
      </c>
      <c r="K6" s="110"/>
      <c r="L6" s="111" t="s">
        <v>14</v>
      </c>
      <c r="M6" s="108" t="s">
        <v>15</v>
      </c>
      <c r="N6" s="110"/>
    </row>
    <row r="7" spans="1:14" ht="45" x14ac:dyDescent="0.25">
      <c r="A7" s="105"/>
      <c r="B7" s="105"/>
      <c r="C7" s="105"/>
      <c r="D7" s="61" t="s">
        <v>18</v>
      </c>
      <c r="E7" s="2" t="s">
        <v>19</v>
      </c>
      <c r="F7" s="116"/>
      <c r="G7" s="63" t="s">
        <v>18</v>
      </c>
      <c r="H7" s="3" t="s">
        <v>19</v>
      </c>
      <c r="I7" s="112"/>
      <c r="J7" s="62" t="s">
        <v>18</v>
      </c>
      <c r="K7" s="2" t="s">
        <v>19</v>
      </c>
      <c r="L7" s="112"/>
      <c r="M7" s="61" t="s">
        <v>18</v>
      </c>
      <c r="N7" s="2" t="s">
        <v>19</v>
      </c>
    </row>
    <row r="8" spans="1:14" x14ac:dyDescent="0.25">
      <c r="A8" s="4">
        <v>1</v>
      </c>
      <c r="B8" s="7" t="s">
        <v>22</v>
      </c>
      <c r="C8" s="12">
        <v>571144260.89999998</v>
      </c>
      <c r="D8" s="58">
        <v>271195710.083</v>
      </c>
      <c r="E8" s="14">
        <f>D8/C8*100</f>
        <v>47.482874056311822</v>
      </c>
      <c r="F8" s="13">
        <v>1761835</v>
      </c>
      <c r="G8" s="59">
        <v>1374090</v>
      </c>
      <c r="H8" s="22">
        <f>G8/F8*100</f>
        <v>77.991979952719745</v>
      </c>
      <c r="I8" s="34">
        <v>513000</v>
      </c>
      <c r="J8" s="36">
        <v>20931.25</v>
      </c>
      <c r="K8" s="37">
        <f>J8/I8*100</f>
        <v>4.0801656920077969</v>
      </c>
      <c r="L8" s="26">
        <f t="shared" ref="L8:M13" si="0">C8+F8+I8</f>
        <v>573419095.89999998</v>
      </c>
      <c r="M8" s="31">
        <f t="shared" si="0"/>
        <v>272590731.333</v>
      </c>
      <c r="N8" s="14">
        <f>M8/L8*100</f>
        <v>47.537784019062002</v>
      </c>
    </row>
    <row r="9" spans="1:14" x14ac:dyDescent="0.25">
      <c r="A9" s="4">
        <v>2</v>
      </c>
      <c r="B9" s="7" t="s">
        <v>23</v>
      </c>
      <c r="C9" s="12">
        <v>44664949.799999997</v>
      </c>
      <c r="D9" s="50">
        <v>16547130</v>
      </c>
      <c r="E9" s="19">
        <f t="shared" ref="E9:E13" si="1">D9/C9*100</f>
        <v>37.047237429112705</v>
      </c>
      <c r="F9" s="13">
        <v>10464049</v>
      </c>
      <c r="G9" s="52">
        <v>7888691</v>
      </c>
      <c r="H9" s="21">
        <f t="shared" ref="H9:H13" si="2">G9/F9*100</f>
        <v>75.388513566784709</v>
      </c>
      <c r="I9" s="34">
        <v>180000</v>
      </c>
      <c r="J9" s="17">
        <v>177320</v>
      </c>
      <c r="K9" s="19">
        <f>J9/I9*100</f>
        <v>98.51111111111112</v>
      </c>
      <c r="L9" s="27">
        <f t="shared" si="0"/>
        <v>55308998.799999997</v>
      </c>
      <c r="M9" s="33">
        <f t="shared" si="0"/>
        <v>24613141</v>
      </c>
      <c r="N9" s="19">
        <f t="shared" ref="N9:N14" si="3">M9/L9*100</f>
        <v>44.501150868780506</v>
      </c>
    </row>
    <row r="10" spans="1:14" x14ac:dyDescent="0.25">
      <c r="A10" s="4">
        <v>3</v>
      </c>
      <c r="B10" s="7" t="s">
        <v>24</v>
      </c>
      <c r="C10" s="12">
        <v>11740135.5</v>
      </c>
      <c r="D10" s="50">
        <v>1031829</v>
      </c>
      <c r="E10" s="19">
        <f t="shared" si="1"/>
        <v>8.7889019679542884</v>
      </c>
      <c r="F10" s="13">
        <v>0</v>
      </c>
      <c r="G10" s="20">
        <v>0</v>
      </c>
      <c r="H10" s="23">
        <v>0</v>
      </c>
      <c r="I10" s="34">
        <v>0</v>
      </c>
      <c r="J10" s="39">
        <v>0</v>
      </c>
      <c r="K10" s="60">
        <v>0</v>
      </c>
      <c r="L10" s="28">
        <f t="shared" si="0"/>
        <v>11740135.5</v>
      </c>
      <c r="M10" s="33">
        <f t="shared" si="0"/>
        <v>1031829</v>
      </c>
      <c r="N10" s="19">
        <f t="shared" si="3"/>
        <v>8.7889019679542884</v>
      </c>
    </row>
    <row r="11" spans="1:14" x14ac:dyDescent="0.25">
      <c r="A11" s="4">
        <v>4</v>
      </c>
      <c r="B11" s="8" t="s">
        <v>25</v>
      </c>
      <c r="C11" s="12">
        <v>19401659.5</v>
      </c>
      <c r="D11" s="50">
        <v>14419310.768999999</v>
      </c>
      <c r="E11" s="19">
        <f t="shared" si="1"/>
        <v>74.319986746494536</v>
      </c>
      <c r="F11" s="13">
        <v>0</v>
      </c>
      <c r="G11" s="20">
        <v>7424</v>
      </c>
      <c r="H11" s="20">
        <v>0</v>
      </c>
      <c r="I11" s="34">
        <v>0</v>
      </c>
      <c r="J11" s="39">
        <v>0</v>
      </c>
      <c r="K11" s="25">
        <v>0</v>
      </c>
      <c r="L11" s="30">
        <f t="shared" si="0"/>
        <v>19401659.5</v>
      </c>
      <c r="M11" s="33">
        <f t="shared" si="0"/>
        <v>14426734.768999999</v>
      </c>
      <c r="N11" s="21">
        <f t="shared" si="3"/>
        <v>74.358251514516056</v>
      </c>
    </row>
    <row r="12" spans="1:14" x14ac:dyDescent="0.25">
      <c r="A12" s="4">
        <v>5</v>
      </c>
      <c r="B12" s="7" t="s">
        <v>26</v>
      </c>
      <c r="C12" s="12">
        <v>19507408.5</v>
      </c>
      <c r="D12" s="50">
        <v>9807178</v>
      </c>
      <c r="E12" s="19">
        <f t="shared" si="1"/>
        <v>50.274120214379067</v>
      </c>
      <c r="F12" s="13">
        <v>5863381</v>
      </c>
      <c r="G12" s="59">
        <v>4710960</v>
      </c>
      <c r="H12" s="21">
        <f t="shared" si="2"/>
        <v>80.345452563972913</v>
      </c>
      <c r="I12" s="34">
        <v>0</v>
      </c>
      <c r="J12" s="39">
        <v>0</v>
      </c>
      <c r="K12" s="25">
        <v>0</v>
      </c>
      <c r="L12" s="30">
        <f t="shared" si="0"/>
        <v>25370789.5</v>
      </c>
      <c r="M12" s="33">
        <f t="shared" si="0"/>
        <v>14518138</v>
      </c>
      <c r="N12" s="19">
        <f t="shared" si="3"/>
        <v>57.223832155479435</v>
      </c>
    </row>
    <row r="13" spans="1:14" x14ac:dyDescent="0.25">
      <c r="A13" s="5">
        <v>6</v>
      </c>
      <c r="B13" s="9" t="s">
        <v>27</v>
      </c>
      <c r="C13" s="12">
        <v>1647349.8</v>
      </c>
      <c r="D13" s="51">
        <v>5733340.9000000004</v>
      </c>
      <c r="E13" s="18">
        <f t="shared" si="1"/>
        <v>348.03421228448263</v>
      </c>
      <c r="F13" s="13">
        <v>1009657</v>
      </c>
      <c r="G13" s="53">
        <v>107288</v>
      </c>
      <c r="H13" s="18">
        <f t="shared" si="2"/>
        <v>10.626182951239876</v>
      </c>
      <c r="I13" s="35">
        <v>0</v>
      </c>
      <c r="J13" s="38">
        <v>0</v>
      </c>
      <c r="K13" s="24">
        <v>0</v>
      </c>
      <c r="L13" s="29">
        <f t="shared" si="0"/>
        <v>2657006.7999999998</v>
      </c>
      <c r="M13" s="32">
        <f t="shared" si="0"/>
        <v>5840628.9000000004</v>
      </c>
      <c r="N13" s="10">
        <f t="shared" si="3"/>
        <v>219.81987023894712</v>
      </c>
    </row>
    <row r="14" spans="1:14" x14ac:dyDescent="0.25">
      <c r="A14" s="119" t="s">
        <v>28</v>
      </c>
      <c r="B14" s="119"/>
      <c r="C14" s="15">
        <f>SUM(C8:C13)</f>
        <v>668105763.99999988</v>
      </c>
      <c r="D14" s="64">
        <f>SUM(D8:D13)</f>
        <v>318734498.75199997</v>
      </c>
      <c r="E14" s="11">
        <f>D14/C14*100</f>
        <v>47.707191873890196</v>
      </c>
      <c r="F14" s="15">
        <f>SUM(F8:F13)</f>
        <v>19098922</v>
      </c>
      <c r="G14" s="64">
        <f>SUM(G8:G13)</f>
        <v>14088453</v>
      </c>
      <c r="H14" s="11">
        <f>G14/F14*100</f>
        <v>73.765697351923848</v>
      </c>
      <c r="I14" s="15">
        <f>SUM(I8:I13)</f>
        <v>693000</v>
      </c>
      <c r="J14" s="65">
        <f>SUM(J8:J13)</f>
        <v>198251.25</v>
      </c>
      <c r="K14" s="11">
        <f>J14/I14*100</f>
        <v>28.607683982683984</v>
      </c>
      <c r="L14" s="15">
        <f>SUM(L8:L13)</f>
        <v>687897685.99999988</v>
      </c>
      <c r="M14" s="64">
        <f>SUM(M8:M13)</f>
        <v>333021203.00199997</v>
      </c>
      <c r="N14" s="11">
        <f t="shared" si="3"/>
        <v>48.411443995175759</v>
      </c>
    </row>
    <row r="16" spans="1:14" ht="15.75" thickBot="1" x14ac:dyDescent="0.3"/>
    <row r="17" spans="10:14" ht="18.75" customHeight="1" x14ac:dyDescent="0.25">
      <c r="J17" s="131" t="s">
        <v>7</v>
      </c>
      <c r="K17" s="133" t="s">
        <v>8</v>
      </c>
      <c r="L17" s="124" t="s">
        <v>12</v>
      </c>
      <c r="M17" s="125"/>
      <c r="N17" s="126"/>
    </row>
    <row r="18" spans="10:14" ht="18.75" customHeight="1" x14ac:dyDescent="0.25">
      <c r="J18" s="132"/>
      <c r="K18" s="134"/>
      <c r="L18" s="127" t="s">
        <v>14</v>
      </c>
      <c r="M18" s="129" t="s">
        <v>15</v>
      </c>
      <c r="N18" s="130"/>
    </row>
    <row r="19" spans="10:14" ht="21.75" customHeight="1" x14ac:dyDescent="0.25">
      <c r="J19" s="132"/>
      <c r="K19" s="134"/>
      <c r="L19" s="128"/>
      <c r="M19" s="72" t="s">
        <v>18</v>
      </c>
      <c r="N19" s="73" t="s">
        <v>19</v>
      </c>
    </row>
    <row r="20" spans="10:14" x14ac:dyDescent="0.25">
      <c r="J20" s="74">
        <v>1</v>
      </c>
      <c r="K20" s="66" t="s">
        <v>22</v>
      </c>
      <c r="L20" s="80">
        <v>573419095900</v>
      </c>
      <c r="M20" s="81">
        <v>272590731333</v>
      </c>
      <c r="N20" s="75">
        <v>47.537784019062002</v>
      </c>
    </row>
    <row r="21" spans="10:14" x14ac:dyDescent="0.25">
      <c r="J21" s="76">
        <v>2</v>
      </c>
      <c r="K21" s="67" t="s">
        <v>23</v>
      </c>
      <c r="L21" s="80">
        <v>55308998800</v>
      </c>
      <c r="M21" s="81">
        <v>24613141000</v>
      </c>
      <c r="N21" s="75">
        <v>44.501150868780506</v>
      </c>
    </row>
    <row r="22" spans="10:14" x14ac:dyDescent="0.25">
      <c r="J22" s="76">
        <v>3</v>
      </c>
      <c r="K22" s="68" t="s">
        <v>24</v>
      </c>
      <c r="L22" s="80">
        <v>11740135500</v>
      </c>
      <c r="M22" s="81">
        <v>1031829000</v>
      </c>
      <c r="N22" s="75">
        <v>8.7889019679542884</v>
      </c>
    </row>
    <row r="23" spans="10:14" x14ac:dyDescent="0.25">
      <c r="J23" s="76">
        <v>4</v>
      </c>
      <c r="K23" s="69" t="s">
        <v>25</v>
      </c>
      <c r="L23" s="80">
        <v>19401659500</v>
      </c>
      <c r="M23" s="81">
        <v>14426734769</v>
      </c>
      <c r="N23" s="75">
        <v>74.358251514516056</v>
      </c>
    </row>
    <row r="24" spans="10:14" x14ac:dyDescent="0.25">
      <c r="J24" s="77">
        <v>5</v>
      </c>
      <c r="K24" s="70" t="s">
        <v>26</v>
      </c>
      <c r="L24" s="80">
        <v>25370789500</v>
      </c>
      <c r="M24" s="81">
        <v>14518138000</v>
      </c>
      <c r="N24" s="75">
        <v>57.223832155479435</v>
      </c>
    </row>
    <row r="25" spans="10:14" x14ac:dyDescent="0.25">
      <c r="J25" s="78">
        <v>6</v>
      </c>
      <c r="K25" s="67" t="s">
        <v>27</v>
      </c>
      <c r="L25" s="80">
        <v>2657006800</v>
      </c>
      <c r="M25" s="81">
        <v>5840628900</v>
      </c>
      <c r="N25" s="75">
        <v>219.81987023894712</v>
      </c>
    </row>
    <row r="26" spans="10:14" ht="22.5" customHeight="1" thickBot="1" x14ac:dyDescent="0.3">
      <c r="J26" s="122" t="s">
        <v>28</v>
      </c>
      <c r="K26" s="123"/>
      <c r="L26" s="82">
        <f>SUM(L20:L25)</f>
        <v>687897686000</v>
      </c>
      <c r="M26" s="82">
        <f>SUM(M20:M25)</f>
        <v>333021203002</v>
      </c>
      <c r="N26" s="79">
        <v>48.411443995175759</v>
      </c>
    </row>
  </sheetData>
  <mergeCells count="21">
    <mergeCell ref="L5:N5"/>
    <mergeCell ref="L6:L7"/>
    <mergeCell ref="M6:N6"/>
    <mergeCell ref="A5:A7"/>
    <mergeCell ref="B5:B7"/>
    <mergeCell ref="C5:E5"/>
    <mergeCell ref="F5:H5"/>
    <mergeCell ref="I5:K5"/>
    <mergeCell ref="A14:B14"/>
    <mergeCell ref="J6:K6"/>
    <mergeCell ref="I6:I7"/>
    <mergeCell ref="G6:H6"/>
    <mergeCell ref="F6:F7"/>
    <mergeCell ref="D6:E6"/>
    <mergeCell ref="C6:C7"/>
    <mergeCell ref="J26:K26"/>
    <mergeCell ref="L17:N17"/>
    <mergeCell ref="L18:L19"/>
    <mergeCell ref="M18:N18"/>
    <mergeCell ref="J17:J19"/>
    <mergeCell ref="K17:K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17"/>
  <sheetViews>
    <sheetView workbookViewId="0">
      <selection activeCell="D18" sqref="D18"/>
    </sheetView>
  </sheetViews>
  <sheetFormatPr defaultRowHeight="15" x14ac:dyDescent="0.25"/>
  <cols>
    <col min="2" max="2" width="12.28515625" bestFit="1" customWidth="1"/>
    <col min="3" max="4" width="16.5703125" bestFit="1" customWidth="1"/>
  </cols>
  <sheetData>
    <row r="3" spans="1:5" x14ac:dyDescent="0.25">
      <c r="A3" s="137" t="s">
        <v>7</v>
      </c>
      <c r="B3" s="137" t="s">
        <v>8</v>
      </c>
      <c r="C3" s="135" t="s">
        <v>34</v>
      </c>
      <c r="D3" s="135" t="s">
        <v>35</v>
      </c>
      <c r="E3" s="136" t="s">
        <v>19</v>
      </c>
    </row>
    <row r="4" spans="1:5" ht="15.75" customHeight="1" x14ac:dyDescent="0.25">
      <c r="A4" s="137"/>
      <c r="B4" s="137"/>
      <c r="C4" s="135"/>
      <c r="D4" s="135"/>
      <c r="E4" s="136"/>
    </row>
    <row r="5" spans="1:5" ht="15.75" customHeight="1" x14ac:dyDescent="0.25">
      <c r="A5" s="137"/>
      <c r="B5" s="137"/>
      <c r="C5" s="135"/>
      <c r="D5" s="135"/>
      <c r="E5" s="136"/>
    </row>
    <row r="6" spans="1:5" x14ac:dyDescent="0.25">
      <c r="A6" s="74">
        <v>1</v>
      </c>
      <c r="B6" s="66" t="s">
        <v>22</v>
      </c>
      <c r="C6" s="80">
        <v>573419095900</v>
      </c>
      <c r="D6" s="81">
        <v>272590731333</v>
      </c>
      <c r="E6" s="75">
        <v>47.537784019062002</v>
      </c>
    </row>
    <row r="7" spans="1:5" x14ac:dyDescent="0.25">
      <c r="A7" s="76">
        <v>2</v>
      </c>
      <c r="B7" s="67" t="s">
        <v>23</v>
      </c>
      <c r="C7" s="80">
        <v>55308998800</v>
      </c>
      <c r="D7" s="81">
        <v>24613141000</v>
      </c>
      <c r="E7" s="75">
        <v>44.501150868780506</v>
      </c>
    </row>
    <row r="8" spans="1:5" x14ac:dyDescent="0.25">
      <c r="A8" s="76">
        <v>3</v>
      </c>
      <c r="B8" s="68" t="s">
        <v>24</v>
      </c>
      <c r="C8" s="80">
        <v>11740135500</v>
      </c>
      <c r="D8" s="81">
        <v>1031829000</v>
      </c>
      <c r="E8" s="75">
        <v>8.7889019679542884</v>
      </c>
    </row>
    <row r="9" spans="1:5" x14ac:dyDescent="0.25">
      <c r="A9" s="76">
        <v>4</v>
      </c>
      <c r="B9" s="69" t="s">
        <v>25</v>
      </c>
      <c r="C9" s="80">
        <v>19401659500</v>
      </c>
      <c r="D9" s="81">
        <v>14426734769</v>
      </c>
      <c r="E9" s="75">
        <v>74.358251514516056</v>
      </c>
    </row>
    <row r="10" spans="1:5" x14ac:dyDescent="0.25">
      <c r="A10" s="77">
        <v>5</v>
      </c>
      <c r="B10" s="70" t="s">
        <v>26</v>
      </c>
      <c r="C10" s="80">
        <v>25370789500</v>
      </c>
      <c r="D10" s="81">
        <v>14518138000</v>
      </c>
      <c r="E10" s="75">
        <v>57.223832155479435</v>
      </c>
    </row>
    <row r="11" spans="1:5" x14ac:dyDescent="0.25">
      <c r="A11" s="78">
        <v>6</v>
      </c>
      <c r="B11" s="67" t="s">
        <v>27</v>
      </c>
      <c r="C11" s="80">
        <v>2657006800</v>
      </c>
      <c r="D11" s="81">
        <v>5840628900</v>
      </c>
      <c r="E11" s="75">
        <v>219.81987023894712</v>
      </c>
    </row>
    <row r="12" spans="1:5" ht="16.5" thickBot="1" x14ac:dyDescent="0.3">
      <c r="A12" s="122" t="s">
        <v>28</v>
      </c>
      <c r="B12" s="123"/>
      <c r="C12" s="82">
        <f>SUM(C6:C11)</f>
        <v>687897686000</v>
      </c>
      <c r="D12" s="82">
        <f>SUM(D6:D11)</f>
        <v>333021203002</v>
      </c>
      <c r="E12" s="79">
        <v>48.411443995175759</v>
      </c>
    </row>
    <row r="17" spans="7:7" x14ac:dyDescent="0.25">
      <c r="G17">
        <v>0</v>
      </c>
    </row>
  </sheetData>
  <mergeCells count="6">
    <mergeCell ref="D3:D5"/>
    <mergeCell ref="E3:E5"/>
    <mergeCell ref="A3:A5"/>
    <mergeCell ref="B3:B5"/>
    <mergeCell ref="A12:B12"/>
    <mergeCell ref="C3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Kanwil Kalbagtim</dc:creator>
  <cp:lastModifiedBy>Ikhwan Nur Hakim</cp:lastModifiedBy>
  <cp:lastPrinted>2019-10-03T23:38:17Z</cp:lastPrinted>
  <dcterms:created xsi:type="dcterms:W3CDTF">2019-03-04T08:13:31Z</dcterms:created>
  <dcterms:modified xsi:type="dcterms:W3CDTF">2019-10-03T23:41:29Z</dcterms:modified>
</cp:coreProperties>
</file>